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Ewshot New Docs April 2024\Audit\"/>
    </mc:Choice>
  </mc:AlternateContent>
  <xr:revisionPtr revIDLastSave="0" documentId="13_ncr:1_{0F529876-4C35-4E70-AFEA-FFE84F9C4527}" xr6:coauthVersionLast="47" xr6:coauthVersionMax="47" xr10:uidLastSave="{00000000-0000-0000-0000-000000000000}"/>
  <bookViews>
    <workbookView xWindow="-108" yWindow="-108" windowWidth="23256" windowHeight="12576" tabRatio="874" activeTab="7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0" l="1"/>
  <c r="D22" i="10"/>
  <c r="D21" i="10"/>
  <c r="D20" i="10"/>
  <c r="D19" i="10"/>
  <c r="E34" i="11" l="1"/>
  <c r="C34" i="11"/>
  <c r="C40" i="11"/>
  <c r="B40" i="11"/>
  <c r="D39" i="11"/>
  <c r="D38" i="11"/>
  <c r="D37" i="11"/>
  <c r="C13" i="13"/>
  <c r="D13" i="13"/>
  <c r="D40" i="11" l="1"/>
  <c r="F30" i="14"/>
  <c r="F2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31" i="14" l="1"/>
  <c r="J9" i="13"/>
  <c r="J17" i="13"/>
  <c r="J16" i="13"/>
  <c r="J12" i="13"/>
  <c r="J8" i="13"/>
  <c r="J11" i="13"/>
  <c r="J10" i="13"/>
  <c r="E4" i="11"/>
  <c r="C4" i="11"/>
  <c r="E4" i="10"/>
  <c r="C4" i="10"/>
  <c r="E4" i="9"/>
  <c r="C4" i="9"/>
  <c r="E4" i="8"/>
  <c r="C4" i="8"/>
  <c r="E4" i="7"/>
  <c r="C4" i="7"/>
  <c r="C4" i="1"/>
  <c r="E4" i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5" i="10"/>
  <c r="B25" i="10"/>
  <c r="D24" i="10"/>
  <c r="D18" i="10"/>
  <c r="D17" i="10"/>
  <c r="D16" i="10"/>
  <c r="D15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5" i="10"/>
  <c r="D30" i="7"/>
  <c r="E7" i="8"/>
  <c r="F7" i="8" s="1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28" i="11"/>
  <c r="D28" i="8"/>
  <c r="D26" i="1"/>
</calcChain>
</file>

<file path=xl/sharedStrings.xml><?xml version="1.0" encoding="utf-8"?>
<sst xmlns="http://schemas.openxmlformats.org/spreadsheetml/2006/main" count="166" uniqueCount="88">
  <si>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</si>
  <si>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</si>
  <si>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</si>
  <si>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</si>
  <si>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</si>
  <si>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</si>
  <si>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</si>
  <si>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</si>
  <si>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</si>
  <si>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</si>
  <si>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</si>
  <si>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</si>
  <si>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</si>
  <si>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</si>
  <si>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</si>
  <si>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</si>
  <si>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</si>
  <si>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</si>
  <si>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</si>
  <si>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</si>
  <si>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</si>
  <si>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</si>
  <si>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</si>
  <si>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</si>
  <si>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</si>
  <si>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</si>
  <si>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</si>
  <si>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</si>
  <si>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</si>
  <si>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</si>
  <si>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</si>
  <si>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</si>
  <si>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</si>
  <si>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</si>
  <si>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</si>
  <si>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</si>
  <si>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</si>
  <si>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</si>
  <si>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</si>
  <si>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</si>
  <si>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</si>
  <si>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</si>
  <si>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</si>
  <si>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</si>
  <si>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</si>
  <si>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</si>
  <si>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</si>
  <si>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</si>
  <si>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</si>
  <si>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</si>
  <si>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</si>
  <si>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</si>
  <si>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</si>
  <si>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</si>
  <si>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</si>
  <si>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</si>
  <si>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</si>
  <si>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</si>
  <si>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</si>
  <si>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</si>
  <si>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</si>
  <si>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</si>
  <si>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</si>
  <si>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</si>
  <si>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Training - two newer councillors attending a basic knowledge course</t>
  </si>
  <si>
    <t>Insurance - renewal received too late to be paid in 2023/2024, will be paid early in 2024/2025</t>
  </si>
  <si>
    <t>Grounds Contractors - additional money spent on grass cutting due to price increase and additional cuts</t>
  </si>
  <si>
    <t>Upgrade to CCTV system</t>
  </si>
  <si>
    <t xml:space="preserve">Tennis Court Maintenance - clean and moss treatment </t>
  </si>
  <si>
    <t>Repairs to car park entrance</t>
  </si>
  <si>
    <t>Work on trees - following a survey that’s carried out every 3 years</t>
  </si>
  <si>
    <t xml:space="preserve">VAT more payments in 2023/24 = more VAT reclaimed </t>
  </si>
  <si>
    <t>Grants - no grant request to support the annual village show recieved in 2023/24</t>
  </si>
  <si>
    <t>N</t>
  </si>
  <si>
    <t>Grounds maintenance - Broomhill</t>
  </si>
  <si>
    <t>S106 Money for Recreation Use</t>
  </si>
  <si>
    <t>IT Provision</t>
  </si>
  <si>
    <t>Noticeboard Maintenance</t>
  </si>
  <si>
    <t>New Planting</t>
  </si>
  <si>
    <t>Christmas Trees</t>
  </si>
  <si>
    <t>Car Park Works</t>
  </si>
  <si>
    <t>Tennis Court Refurbishment</t>
  </si>
  <si>
    <t>Play Area Refurbishment</t>
  </si>
  <si>
    <t>One off cost to install a new electricity supply to recreation ground</t>
  </si>
  <si>
    <t>Highways Projects</t>
  </si>
  <si>
    <t xml:space="preserve">Recreation Ground - one off projects </t>
  </si>
  <si>
    <t>Neighbourhood Plan Development</t>
  </si>
  <si>
    <t>Elections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</si>
</sst>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2" xfId="0" applyFont="1" applyBorder="1"/>
    <xf numFmtId="0" fontId="0" fillId="0" borderId="3" xfId="0" applyBorder="1"/>
    <xf numFmtId="0" fontId="0" fillId="6" borderId="0" xfId="0" applyFill="1"/>
    <xf numFmtId="41" fontId="0" fillId="6" borderId="0" xfId="0" applyNumberFormat="1" applyFill="1"/>
    <xf numFmtId="43" fontId="16" fillId="0" borderId="15" xfId="0" applyNumberFormat="1" applyFont="1" applyBorder="1"/>
    <xf numFmtId="43" fontId="15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workbookViewId="0">
      <selection activeCell="F18" sqref="F18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52</v>
      </c>
    </row>
    <row r="3" spans="2:10" ht="15" customHeight="1" x14ac:dyDescent="0.3">
      <c r="B3" s="83" t="s">
        <v>37</v>
      </c>
      <c r="C3" s="84"/>
      <c r="D3" s="84"/>
      <c r="E3" s="84"/>
      <c r="F3" s="84"/>
      <c r="G3" s="84"/>
      <c r="H3" s="84"/>
      <c r="I3" s="84"/>
    </row>
    <row r="4" spans="2:10" ht="15" customHeight="1" thickBot="1" x14ac:dyDescent="0.35"/>
    <row r="5" spans="2:10" ht="15" customHeight="1" x14ac:dyDescent="0.3">
      <c r="B5" s="27"/>
      <c r="C5" s="82" t="s">
        <v>14</v>
      </c>
      <c r="D5" s="82"/>
      <c r="E5" s="47"/>
      <c r="F5" s="47"/>
      <c r="G5" s="47"/>
      <c r="H5" s="47"/>
      <c r="I5" s="37" t="s">
        <v>15</v>
      </c>
      <c r="J5" s="42" t="s">
        <v>41</v>
      </c>
    </row>
    <row r="6" spans="2:10" ht="28.8" x14ac:dyDescent="0.3">
      <c r="B6" s="28"/>
      <c r="C6" s="29">
        <v>45016</v>
      </c>
      <c r="D6" s="29">
        <v>45382</v>
      </c>
      <c r="E6" s="48" t="s">
        <v>42</v>
      </c>
      <c r="F6" s="48" t="s">
        <v>43</v>
      </c>
      <c r="G6" s="48"/>
      <c r="H6" s="48"/>
      <c r="I6" s="38" t="s">
        <v>36</v>
      </c>
      <c r="J6" s="43"/>
    </row>
    <row r="7" spans="2:10" s="21" customFormat="1" ht="28.8" x14ac:dyDescent="0.3">
      <c r="B7" s="30" t="s">
        <v>16</v>
      </c>
      <c r="C7" s="67">
        <v>61200</v>
      </c>
      <c r="D7" s="67">
        <v>74455.320000000007</v>
      </c>
      <c r="E7" s="55"/>
      <c r="F7" s="55"/>
      <c r="G7" s="50"/>
      <c r="H7" s="50"/>
      <c r="I7" s="39" t="s">
        <v>35</v>
      </c>
      <c r="J7" s="44"/>
    </row>
    <row r="8" spans="2:10" s="21" customFormat="1" ht="28.8" x14ac:dyDescent="0.3">
      <c r="B8" s="30" t="s">
        <v>17</v>
      </c>
      <c r="C8" s="67">
        <v>32726</v>
      </c>
      <c r="D8" s="67">
        <v>34526</v>
      </c>
      <c r="E8" s="50">
        <f>D8-C8</f>
        <v>1800</v>
      </c>
      <c r="F8" s="49">
        <f>IF(AND(C8=0,D8=0),0,IF(C8=0,1,IF(D8=0,-1,(D8-C8)/C8)))</f>
        <v>5.5002138972071138E-2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18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19</v>
      </c>
      <c r="C9" s="67">
        <v>2014</v>
      </c>
      <c r="D9" s="67">
        <v>2188.31</v>
      </c>
      <c r="E9" s="50">
        <f t="shared" ref="E9:E12" si="0">D9-C9</f>
        <v>174.30999999999995</v>
      </c>
      <c r="F9" s="49">
        <f t="shared" ref="F9:F12" si="1">IF(AND(C9=0,D9=0),0,IF(C9=0,1,IF(D9=0,-1,(D9-C9)/C9)))</f>
        <v>8.65491559086395E-2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No</v>
      </c>
      <c r="I9" s="39" t="s">
        <v>20</v>
      </c>
      <c r="J9" s="46" t="str">
        <f>IF(ISBLANK(C9),"Enter figures",IF(G9="Yes","Please explain within the relevant tab",IF(H9="Yes","Please explain within the relevant tab","No explanation required")))</f>
        <v>No explanation required</v>
      </c>
    </row>
    <row r="10" spans="2:10" ht="43.2" x14ac:dyDescent="0.3">
      <c r="B10" s="31" t="s">
        <v>21</v>
      </c>
      <c r="C10" s="67">
        <v>5967</v>
      </c>
      <c r="D10" s="67">
        <v>6822.79</v>
      </c>
      <c r="E10" s="50">
        <f t="shared" si="0"/>
        <v>855.79</v>
      </c>
      <c r="F10" s="49">
        <f t="shared" si="1"/>
        <v>0.14342047930283225</v>
      </c>
      <c r="G10" s="34" t="str">
        <f t="shared" si="2"/>
        <v>No</v>
      </c>
      <c r="H10" s="34" t="str">
        <f t="shared" si="3"/>
        <v>No</v>
      </c>
      <c r="I10" s="39" t="s">
        <v>22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23</v>
      </c>
      <c r="C11" s="67">
        <v>0</v>
      </c>
      <c r="D11" s="67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24</v>
      </c>
      <c r="J11" s="46" t="str">
        <f t="shared" si="4"/>
        <v>No explanation required</v>
      </c>
    </row>
    <row r="12" spans="2:10" ht="28.8" x14ac:dyDescent="0.3">
      <c r="B12" s="31" t="s">
        <v>25</v>
      </c>
      <c r="C12" s="67">
        <v>15518</v>
      </c>
      <c r="D12" s="67">
        <v>18554.900000000001</v>
      </c>
      <c r="E12" s="50">
        <f t="shared" si="0"/>
        <v>3036.9000000000015</v>
      </c>
      <c r="F12" s="49">
        <f t="shared" si="1"/>
        <v>0.19570176569145517</v>
      </c>
      <c r="G12" s="34" t="str">
        <f t="shared" si="2"/>
        <v>No</v>
      </c>
      <c r="H12" s="34" t="str">
        <f t="shared" si="3"/>
        <v>Yes</v>
      </c>
      <c r="I12" s="39" t="s">
        <v>26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27</v>
      </c>
      <c r="C13" s="68">
        <f>C7+C8+C9-C10-C11-C12</f>
        <v>74455</v>
      </c>
      <c r="D13" s="68">
        <f>D7+D8+D9-D10-D11-D12</f>
        <v>85791.94</v>
      </c>
      <c r="E13" s="56"/>
      <c r="F13" s="56"/>
      <c r="G13" s="51"/>
      <c r="H13" s="51"/>
      <c r="I13" s="40" t="s">
        <v>28</v>
      </c>
      <c r="J13" s="46" t="s">
        <v>59</v>
      </c>
    </row>
    <row r="14" spans="2:10" ht="15" thickBot="1" x14ac:dyDescent="0.35">
      <c r="B14" s="23"/>
      <c r="C14" s="52" t="s">
        <v>51</v>
      </c>
      <c r="D14" s="52" t="s">
        <v>51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29</v>
      </c>
      <c r="C15" s="69">
        <v>74455</v>
      </c>
      <c r="D15" s="69">
        <v>85791.94</v>
      </c>
      <c r="E15" s="54"/>
      <c r="F15" s="57"/>
      <c r="G15" s="53"/>
      <c r="H15" s="53"/>
      <c r="I15" s="41" t="s">
        <v>30</v>
      </c>
      <c r="J15" s="45"/>
    </row>
    <row r="16" spans="2:10" ht="28.8" x14ac:dyDescent="0.3">
      <c r="B16" s="31" t="s">
        <v>31</v>
      </c>
      <c r="C16" s="67">
        <v>114552</v>
      </c>
      <c r="D16" s="67">
        <v>113931.75</v>
      </c>
      <c r="E16" s="50">
        <f>D16-C16</f>
        <v>-620.25</v>
      </c>
      <c r="F16" s="49">
        <f t="shared" ref="F16:F17" si="5">IF(AND(C16=0,D16=0),0,IF(C16=0,1,IF(D16=0,-1,(D16-C16)/C16)))</f>
        <v>-5.4145715482924782E-3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32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33</v>
      </c>
      <c r="C17" s="70">
        <v>0</v>
      </c>
      <c r="D17" s="70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34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32726</v>
      </c>
      <c r="D4" t="s">
        <v>53</v>
      </c>
      <c r="E4" s="36">
        <f>'Accounting Statement'!D8</f>
        <v>34526</v>
      </c>
    </row>
    <row r="6" spans="2:6" x14ac:dyDescent="0.3">
      <c r="D6" t="s">
        <v>5</v>
      </c>
      <c r="E6" s="1">
        <f>E4-C4</f>
        <v>1800</v>
      </c>
    </row>
    <row r="7" spans="2:6" x14ac:dyDescent="0.3">
      <c r="D7" t="s">
        <v>38</v>
      </c>
      <c r="E7" s="6">
        <f>IF(AND(C4=0,E4=0),0,IF(C4=0,1,IF(E4=0,-1,(E4-C4)/C4)))</f>
        <v>5.5002138972071138E-2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54</v>
      </c>
      <c r="D11" s="5" t="s">
        <v>5</v>
      </c>
      <c r="E11" s="88" t="s">
        <v>1</v>
      </c>
      <c r="F11" s="89"/>
    </row>
    <row r="12" spans="2:6" s="11" customFormat="1" x14ac:dyDescent="0.3">
      <c r="B12" s="12"/>
      <c r="C12" s="12"/>
      <c r="D12" s="13">
        <f t="shared" ref="D12:D25" si="0">C12-B12</f>
        <v>0</v>
      </c>
      <c r="E12" s="85"/>
      <c r="F12" s="86"/>
    </row>
    <row r="13" spans="2:6" s="11" customFormat="1" x14ac:dyDescent="0.3">
      <c r="B13" s="12"/>
      <c r="C13" s="12"/>
      <c r="D13" s="13">
        <f t="shared" si="0"/>
        <v>0</v>
      </c>
      <c r="E13" s="85"/>
      <c r="F13" s="86"/>
    </row>
    <row r="14" spans="2:6" s="11" customFormat="1" x14ac:dyDescent="0.3">
      <c r="B14" s="12"/>
      <c r="C14" s="12"/>
      <c r="D14" s="13">
        <f t="shared" si="0"/>
        <v>0</v>
      </c>
      <c r="E14" s="85"/>
      <c r="F14" s="86"/>
    </row>
    <row r="15" spans="2:6" s="11" customFormat="1" x14ac:dyDescent="0.3">
      <c r="B15" s="12"/>
      <c r="C15" s="12"/>
      <c r="D15" s="13">
        <f t="shared" si="0"/>
        <v>0</v>
      </c>
      <c r="E15" s="85"/>
      <c r="F15" s="86"/>
    </row>
    <row r="16" spans="2:6" s="11" customFormat="1" x14ac:dyDescent="0.3">
      <c r="B16" s="12"/>
      <c r="C16" s="12"/>
      <c r="D16" s="13">
        <f t="shared" si="0"/>
        <v>0</v>
      </c>
      <c r="E16" s="85"/>
      <c r="F16" s="86"/>
    </row>
    <row r="17" spans="1:8" s="11" customFormat="1" x14ac:dyDescent="0.3">
      <c r="B17" s="12"/>
      <c r="C17" s="12"/>
      <c r="D17" s="13">
        <f t="shared" si="0"/>
        <v>0</v>
      </c>
      <c r="E17" s="85"/>
      <c r="F17" s="86"/>
    </row>
    <row r="18" spans="1:8" s="11" customFormat="1" x14ac:dyDescent="0.3">
      <c r="B18" s="12"/>
      <c r="C18" s="12"/>
      <c r="D18" s="13">
        <f t="shared" si="0"/>
        <v>0</v>
      </c>
      <c r="E18" s="85"/>
      <c r="F18" s="86"/>
    </row>
    <row r="19" spans="1:8" s="11" customFormat="1" x14ac:dyDescent="0.3">
      <c r="B19" s="12"/>
      <c r="C19" s="12"/>
      <c r="D19" s="13">
        <f t="shared" si="0"/>
        <v>0</v>
      </c>
      <c r="E19" s="85"/>
      <c r="F19" s="86"/>
    </row>
    <row r="20" spans="1:8" s="11" customFormat="1" x14ac:dyDescent="0.3">
      <c r="B20" s="12"/>
      <c r="C20" s="12"/>
      <c r="D20" s="13">
        <f t="shared" si="0"/>
        <v>0</v>
      </c>
      <c r="E20" s="85"/>
      <c r="F20" s="86"/>
    </row>
    <row r="21" spans="1:8" s="11" customFormat="1" x14ac:dyDescent="0.3">
      <c r="B21" s="12"/>
      <c r="C21" s="12"/>
      <c r="D21" s="13">
        <f t="shared" si="0"/>
        <v>0</v>
      </c>
      <c r="E21" s="85"/>
      <c r="F21" s="86"/>
    </row>
    <row r="22" spans="1:8" s="11" customFormat="1" x14ac:dyDescent="0.3">
      <c r="B22" s="12"/>
      <c r="C22" s="12"/>
      <c r="D22" s="13">
        <f t="shared" si="0"/>
        <v>0</v>
      </c>
      <c r="E22" s="85"/>
      <c r="F22" s="86"/>
    </row>
    <row r="23" spans="1:8" s="11" customFormat="1" x14ac:dyDescent="0.3">
      <c r="B23" s="12"/>
      <c r="C23" s="12"/>
      <c r="D23" s="13">
        <f t="shared" si="0"/>
        <v>0</v>
      </c>
      <c r="E23" s="85"/>
      <c r="F23" s="86"/>
    </row>
    <row r="24" spans="1:8" s="11" customFormat="1" x14ac:dyDescent="0.3">
      <c r="B24" s="12"/>
      <c r="C24" s="12"/>
      <c r="D24" s="13">
        <f t="shared" si="0"/>
        <v>0</v>
      </c>
      <c r="E24" s="85"/>
      <c r="F24" s="86"/>
    </row>
    <row r="25" spans="1:8" s="11" customFormat="1" x14ac:dyDescent="0.3">
      <c r="B25" s="12"/>
      <c r="C25" s="12"/>
      <c r="D25" s="13">
        <f t="shared" si="0"/>
        <v>0</v>
      </c>
      <c r="E25" s="85"/>
      <c r="F25" s="86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7"/>
      <c r="F26" s="86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workbookViewId="0">
      <selection activeCell="B12" sqref="B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2014</v>
      </c>
      <c r="D4" t="s">
        <v>53</v>
      </c>
      <c r="E4" s="36">
        <f>'Accounting Statement'!D9</f>
        <v>2188.31</v>
      </c>
    </row>
    <row r="6" spans="1:7" x14ac:dyDescent="0.3">
      <c r="D6" t="s">
        <v>5</v>
      </c>
      <c r="E6" s="1">
        <f>E4-C4</f>
        <v>174.30999999999995</v>
      </c>
    </row>
    <row r="7" spans="1:7" x14ac:dyDescent="0.3">
      <c r="D7" t="s">
        <v>38</v>
      </c>
      <c r="E7" s="6">
        <f>IF(AND(C4=0,E4=0),0,IF(C4=0,1,IF(E4=0,-1,(E4-C4)/C4)))</f>
        <v>8.65491559086395E-2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5" t="s">
        <v>39</v>
      </c>
    </row>
    <row r="11" spans="1:7" x14ac:dyDescent="0.3">
      <c r="B11" s="75" t="s">
        <v>55</v>
      </c>
    </row>
    <row r="12" spans="1:7" x14ac:dyDescent="0.3">
      <c r="B12" s="75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54</v>
      </c>
      <c r="D14" s="5" t="s">
        <v>5</v>
      </c>
      <c r="E14" s="88" t="s">
        <v>1</v>
      </c>
      <c r="F14" s="89"/>
    </row>
    <row r="15" spans="1:7" s="17" customFormat="1" x14ac:dyDescent="0.3">
      <c r="A15" s="16"/>
      <c r="B15" s="13"/>
      <c r="C15" s="13"/>
      <c r="D15" s="73">
        <f>C15-B15</f>
        <v>0</v>
      </c>
      <c r="E15" s="90"/>
      <c r="F15" s="91"/>
      <c r="G15" s="16"/>
    </row>
    <row r="16" spans="1:7" s="11" customFormat="1" x14ac:dyDescent="0.3">
      <c r="B16" s="12"/>
      <c r="C16" s="12"/>
      <c r="D16" s="73">
        <f t="shared" ref="D16:D29" si="0">C16-B16</f>
        <v>0</v>
      </c>
      <c r="E16" s="85"/>
      <c r="F16" s="86"/>
    </row>
    <row r="17" spans="1:8" s="11" customFormat="1" x14ac:dyDescent="0.3">
      <c r="B17" s="12"/>
      <c r="C17" s="12"/>
      <c r="D17" s="73">
        <f t="shared" si="0"/>
        <v>0</v>
      </c>
      <c r="E17" s="85"/>
      <c r="F17" s="86"/>
    </row>
    <row r="18" spans="1:8" s="11" customFormat="1" x14ac:dyDescent="0.3">
      <c r="B18" s="12"/>
      <c r="C18" s="12"/>
      <c r="D18" s="73">
        <f t="shared" si="0"/>
        <v>0</v>
      </c>
      <c r="E18" s="85"/>
      <c r="F18" s="86"/>
    </row>
    <row r="19" spans="1:8" s="11" customFormat="1" x14ac:dyDescent="0.3">
      <c r="B19" s="12"/>
      <c r="C19" s="12"/>
      <c r="D19" s="73">
        <f t="shared" si="0"/>
        <v>0</v>
      </c>
      <c r="E19" s="85"/>
      <c r="F19" s="86"/>
    </row>
    <row r="20" spans="1:8" s="11" customFormat="1" x14ac:dyDescent="0.3">
      <c r="B20" s="12"/>
      <c r="C20" s="12"/>
      <c r="D20" s="73">
        <f t="shared" si="0"/>
        <v>0</v>
      </c>
      <c r="E20" s="85"/>
      <c r="F20" s="86"/>
    </row>
    <row r="21" spans="1:8" s="11" customFormat="1" x14ac:dyDescent="0.3">
      <c r="B21" s="12"/>
      <c r="C21" s="12"/>
      <c r="D21" s="73">
        <f t="shared" si="0"/>
        <v>0</v>
      </c>
      <c r="E21" s="85"/>
      <c r="F21" s="86"/>
    </row>
    <row r="22" spans="1:8" s="11" customFormat="1" x14ac:dyDescent="0.3">
      <c r="B22" s="12"/>
      <c r="C22" s="12"/>
      <c r="D22" s="73">
        <f t="shared" si="0"/>
        <v>0</v>
      </c>
      <c r="E22" s="85"/>
      <c r="F22" s="86"/>
    </row>
    <row r="23" spans="1:8" s="11" customFormat="1" x14ac:dyDescent="0.3">
      <c r="B23" s="12"/>
      <c r="C23" s="12"/>
      <c r="D23" s="73">
        <f t="shared" si="0"/>
        <v>0</v>
      </c>
      <c r="E23" s="85"/>
      <c r="F23" s="86"/>
    </row>
    <row r="24" spans="1:8" s="11" customFormat="1" x14ac:dyDescent="0.3">
      <c r="B24" s="12"/>
      <c r="C24" s="12"/>
      <c r="D24" s="73">
        <f t="shared" si="0"/>
        <v>0</v>
      </c>
      <c r="E24" s="85"/>
      <c r="F24" s="86"/>
    </row>
    <row r="25" spans="1:8" s="11" customFormat="1" x14ac:dyDescent="0.3">
      <c r="B25" s="12"/>
      <c r="C25" s="12"/>
      <c r="D25" s="73">
        <f t="shared" si="0"/>
        <v>0</v>
      </c>
      <c r="E25" s="85"/>
      <c r="F25" s="86"/>
    </row>
    <row r="26" spans="1:8" s="11" customFormat="1" x14ac:dyDescent="0.3">
      <c r="B26" s="12"/>
      <c r="C26" s="12"/>
      <c r="D26" s="73">
        <f t="shared" si="0"/>
        <v>0</v>
      </c>
      <c r="E26" s="85"/>
      <c r="F26" s="86"/>
    </row>
    <row r="27" spans="1:8" s="11" customFormat="1" x14ac:dyDescent="0.3">
      <c r="B27" s="12"/>
      <c r="C27" s="12"/>
      <c r="D27" s="73">
        <f t="shared" si="0"/>
        <v>0</v>
      </c>
      <c r="E27" s="85"/>
      <c r="F27" s="86"/>
    </row>
    <row r="28" spans="1:8" s="11" customFormat="1" x14ac:dyDescent="0.3">
      <c r="B28" s="12"/>
      <c r="C28" s="12"/>
      <c r="D28" s="73">
        <f t="shared" si="0"/>
        <v>0</v>
      </c>
      <c r="E28" s="85"/>
      <c r="F28" s="86"/>
    </row>
    <row r="29" spans="1:8" s="11" customFormat="1" x14ac:dyDescent="0.3">
      <c r="B29" s="12"/>
      <c r="C29" s="12"/>
      <c r="D29" s="73">
        <f t="shared" si="0"/>
        <v>0</v>
      </c>
      <c r="E29" s="85"/>
      <c r="F29" s="86"/>
    </row>
    <row r="30" spans="1:8" x14ac:dyDescent="0.3">
      <c r="A30" s="9" t="s">
        <v>0</v>
      </c>
      <c r="B30" s="10">
        <f>SUM(B15:B29)</f>
        <v>0</v>
      </c>
      <c r="C30" s="10">
        <f>SUM(C15:C29)</f>
        <v>0</v>
      </c>
      <c r="D30" s="74">
        <f>SUM(D15:D29)</f>
        <v>0</v>
      </c>
      <c r="E30" s="87"/>
      <c r="F30" s="86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5967</v>
      </c>
      <c r="D4" t="s">
        <v>53</v>
      </c>
      <c r="E4" s="36">
        <f>'Accounting Statement'!D10</f>
        <v>6822.79</v>
      </c>
    </row>
    <row r="6" spans="1:7" x14ac:dyDescent="0.3">
      <c r="D6" t="s">
        <v>5</v>
      </c>
      <c r="E6" s="1">
        <f>E4-C4</f>
        <v>855.79</v>
      </c>
    </row>
    <row r="7" spans="1:7" x14ac:dyDescent="0.3">
      <c r="D7" t="s">
        <v>38</v>
      </c>
      <c r="E7" s="6">
        <f>IF(AND(C4=0,E4=0),0,IF(C4=0,1,IF(E4=0,-1,(E4-C4)/C4)))</f>
        <v>0.14342047930283225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5" t="s">
        <v>63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54</v>
      </c>
      <c r="D12" s="5" t="s">
        <v>5</v>
      </c>
      <c r="E12" s="88" t="s">
        <v>1</v>
      </c>
      <c r="F12" s="89"/>
    </row>
    <row r="13" spans="1:7" s="17" customFormat="1" x14ac:dyDescent="0.3">
      <c r="A13" s="16"/>
      <c r="B13" s="13"/>
      <c r="C13" s="13"/>
      <c r="D13" s="13">
        <f>C13-B13</f>
        <v>0</v>
      </c>
      <c r="E13" s="90"/>
      <c r="F13" s="91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5"/>
      <c r="F14" s="86"/>
    </row>
    <row r="15" spans="1:7" s="11" customFormat="1" x14ac:dyDescent="0.3">
      <c r="B15" s="12"/>
      <c r="C15" s="12"/>
      <c r="D15" s="13">
        <f t="shared" si="0"/>
        <v>0</v>
      </c>
      <c r="E15" s="85"/>
      <c r="F15" s="86"/>
    </row>
    <row r="16" spans="1:7" s="11" customFormat="1" x14ac:dyDescent="0.3">
      <c r="B16" s="12"/>
      <c r="C16" s="12"/>
      <c r="D16" s="13">
        <f t="shared" si="0"/>
        <v>0</v>
      </c>
      <c r="E16" s="85"/>
      <c r="F16" s="86"/>
    </row>
    <row r="17" spans="1:8" s="11" customFormat="1" x14ac:dyDescent="0.3">
      <c r="B17" s="12"/>
      <c r="C17" s="12"/>
      <c r="D17" s="13">
        <f t="shared" si="0"/>
        <v>0</v>
      </c>
      <c r="E17" s="85"/>
      <c r="F17" s="86"/>
    </row>
    <row r="18" spans="1:8" s="11" customFormat="1" x14ac:dyDescent="0.3">
      <c r="B18" s="12"/>
      <c r="C18" s="12"/>
      <c r="D18" s="13">
        <f t="shared" si="0"/>
        <v>0</v>
      </c>
      <c r="E18" s="85"/>
      <c r="F18" s="86"/>
    </row>
    <row r="19" spans="1:8" s="11" customFormat="1" x14ac:dyDescent="0.3">
      <c r="B19" s="12"/>
      <c r="C19" s="12"/>
      <c r="D19" s="13">
        <f t="shared" si="0"/>
        <v>0</v>
      </c>
      <c r="E19" s="85"/>
      <c r="F19" s="86"/>
    </row>
    <row r="20" spans="1:8" s="11" customFormat="1" x14ac:dyDescent="0.3">
      <c r="B20" s="12"/>
      <c r="C20" s="12"/>
      <c r="D20" s="13">
        <f t="shared" si="0"/>
        <v>0</v>
      </c>
      <c r="E20" s="85"/>
      <c r="F20" s="86"/>
    </row>
    <row r="21" spans="1:8" s="11" customFormat="1" x14ac:dyDescent="0.3">
      <c r="B21" s="12"/>
      <c r="C21" s="12"/>
      <c r="D21" s="13">
        <f t="shared" si="0"/>
        <v>0</v>
      </c>
      <c r="E21" s="85"/>
      <c r="F21" s="86"/>
    </row>
    <row r="22" spans="1:8" s="11" customFormat="1" x14ac:dyDescent="0.3">
      <c r="B22" s="12"/>
      <c r="C22" s="12"/>
      <c r="D22" s="13">
        <f t="shared" si="0"/>
        <v>0</v>
      </c>
      <c r="E22" s="85"/>
      <c r="F22" s="86"/>
    </row>
    <row r="23" spans="1:8" s="11" customFormat="1" x14ac:dyDescent="0.3">
      <c r="B23" s="12"/>
      <c r="C23" s="12"/>
      <c r="D23" s="13">
        <f t="shared" si="0"/>
        <v>0</v>
      </c>
      <c r="E23" s="85"/>
      <c r="F23" s="86"/>
    </row>
    <row r="24" spans="1:8" s="11" customFormat="1" x14ac:dyDescent="0.3">
      <c r="B24" s="12"/>
      <c r="C24" s="12"/>
      <c r="D24" s="13">
        <f t="shared" si="0"/>
        <v>0</v>
      </c>
      <c r="E24" s="85"/>
      <c r="F24" s="86"/>
    </row>
    <row r="25" spans="1:8" s="11" customFormat="1" x14ac:dyDescent="0.3">
      <c r="B25" s="12"/>
      <c r="C25" s="12"/>
      <c r="D25" s="13">
        <f t="shared" si="0"/>
        <v>0</v>
      </c>
      <c r="E25" s="85"/>
      <c r="F25" s="86"/>
    </row>
    <row r="26" spans="1:8" s="11" customFormat="1" x14ac:dyDescent="0.3">
      <c r="B26" s="12"/>
      <c r="C26" s="12"/>
      <c r="D26" s="13">
        <f t="shared" si="0"/>
        <v>0</v>
      </c>
      <c r="E26" s="85"/>
      <c r="F26" s="86"/>
    </row>
    <row r="27" spans="1:8" s="11" customFormat="1" x14ac:dyDescent="0.3">
      <c r="B27" s="12"/>
      <c r="C27" s="12"/>
      <c r="D27" s="13">
        <f t="shared" si="0"/>
        <v>0</v>
      </c>
      <c r="E27" s="85"/>
      <c r="F27" s="86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7"/>
      <c r="F28" s="86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53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38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54</v>
      </c>
      <c r="D11" s="5" t="s">
        <v>5</v>
      </c>
      <c r="E11" s="88" t="s">
        <v>1</v>
      </c>
      <c r="F11" s="89"/>
    </row>
    <row r="12" spans="1:7" s="17" customFormat="1" x14ac:dyDescent="0.3">
      <c r="A12" s="16"/>
      <c r="B12" s="13"/>
      <c r="C12" s="13"/>
      <c r="D12" s="13">
        <f>C12-B12</f>
        <v>0</v>
      </c>
      <c r="E12" s="90"/>
      <c r="F12" s="91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5"/>
      <c r="F13" s="86"/>
    </row>
    <row r="14" spans="1:7" s="11" customFormat="1" x14ac:dyDescent="0.3">
      <c r="B14" s="12"/>
      <c r="C14" s="12"/>
      <c r="D14" s="13">
        <f t="shared" si="0"/>
        <v>0</v>
      </c>
      <c r="E14" s="85"/>
      <c r="F14" s="86"/>
    </row>
    <row r="15" spans="1:7" s="11" customFormat="1" x14ac:dyDescent="0.3">
      <c r="B15" s="12"/>
      <c r="C15" s="12"/>
      <c r="D15" s="13">
        <f t="shared" si="0"/>
        <v>0</v>
      </c>
      <c r="E15" s="85"/>
      <c r="F15" s="86"/>
    </row>
    <row r="16" spans="1:7" s="11" customFormat="1" x14ac:dyDescent="0.3">
      <c r="B16" s="12"/>
      <c r="C16" s="12"/>
      <c r="D16" s="13">
        <f t="shared" si="0"/>
        <v>0</v>
      </c>
      <c r="E16" s="85"/>
      <c r="F16" s="86"/>
    </row>
    <row r="17" spans="1:8" s="11" customFormat="1" x14ac:dyDescent="0.3">
      <c r="B17" s="12"/>
      <c r="C17" s="12"/>
      <c r="D17" s="13">
        <f t="shared" si="0"/>
        <v>0</v>
      </c>
      <c r="E17" s="85"/>
      <c r="F17" s="86"/>
    </row>
    <row r="18" spans="1:8" s="11" customFormat="1" x14ac:dyDescent="0.3">
      <c r="B18" s="12"/>
      <c r="C18" s="12"/>
      <c r="D18" s="13">
        <f t="shared" si="0"/>
        <v>0</v>
      </c>
      <c r="E18" s="85"/>
      <c r="F18" s="86"/>
    </row>
    <row r="19" spans="1:8" s="11" customFormat="1" x14ac:dyDescent="0.3">
      <c r="B19" s="12"/>
      <c r="C19" s="12"/>
      <c r="D19" s="13">
        <f t="shared" si="0"/>
        <v>0</v>
      </c>
      <c r="E19" s="85"/>
      <c r="F19" s="86"/>
    </row>
    <row r="20" spans="1:8" s="11" customFormat="1" x14ac:dyDescent="0.3">
      <c r="B20" s="12"/>
      <c r="C20" s="12"/>
      <c r="D20" s="13">
        <f t="shared" si="0"/>
        <v>0</v>
      </c>
      <c r="E20" s="85"/>
      <c r="F20" s="86"/>
    </row>
    <row r="21" spans="1:8" s="11" customFormat="1" x14ac:dyDescent="0.3">
      <c r="B21" s="12"/>
      <c r="C21" s="12"/>
      <c r="D21" s="13">
        <f t="shared" si="0"/>
        <v>0</v>
      </c>
      <c r="E21" s="85"/>
      <c r="F21" s="86"/>
    </row>
    <row r="22" spans="1:8" s="11" customFormat="1" x14ac:dyDescent="0.3">
      <c r="B22" s="12"/>
      <c r="C22" s="12"/>
      <c r="D22" s="13">
        <f t="shared" si="0"/>
        <v>0</v>
      </c>
      <c r="E22" s="85"/>
      <c r="F22" s="86"/>
    </row>
    <row r="23" spans="1:8" s="11" customFormat="1" x14ac:dyDescent="0.3">
      <c r="B23" s="12"/>
      <c r="C23" s="12"/>
      <c r="D23" s="13">
        <f t="shared" si="0"/>
        <v>0</v>
      </c>
      <c r="E23" s="85"/>
      <c r="F23" s="86"/>
    </row>
    <row r="24" spans="1:8" s="11" customFormat="1" x14ac:dyDescent="0.3">
      <c r="B24" s="12"/>
      <c r="C24" s="12"/>
      <c r="D24" s="13">
        <f t="shared" si="0"/>
        <v>0</v>
      </c>
      <c r="E24" s="85"/>
      <c r="F24" s="86"/>
    </row>
    <row r="25" spans="1:8" s="11" customFormat="1" x14ac:dyDescent="0.3">
      <c r="B25" s="12"/>
      <c r="C25" s="12"/>
      <c r="D25" s="13">
        <f t="shared" si="0"/>
        <v>0</v>
      </c>
      <c r="E25" s="85"/>
      <c r="F25" s="86"/>
    </row>
    <row r="26" spans="1:8" s="11" customFormat="1" x14ac:dyDescent="0.3">
      <c r="B26" s="12"/>
      <c r="C26" s="12"/>
      <c r="D26" s="13">
        <f t="shared" si="0"/>
        <v>0</v>
      </c>
      <c r="E26" s="85"/>
      <c r="F26" s="86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7"/>
      <c r="F27" s="86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topLeftCell="A10" workbookViewId="0">
      <selection activeCell="E24" sqref="E24:F2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5.6640625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15518</v>
      </c>
      <c r="D4" t="s">
        <v>53</v>
      </c>
      <c r="E4" s="36">
        <f>'Accounting Statement'!D12</f>
        <v>18554.900000000001</v>
      </c>
    </row>
    <row r="6" spans="1:8" x14ac:dyDescent="0.3">
      <c r="D6" t="s">
        <v>5</v>
      </c>
      <c r="E6" s="1">
        <f>E4-C4</f>
        <v>3036.9000000000015</v>
      </c>
    </row>
    <row r="7" spans="1:8" x14ac:dyDescent="0.3">
      <c r="D7" t="s">
        <v>38</v>
      </c>
      <c r="E7" s="6">
        <f>IF(AND(C4=0,E4=0),0,IF(C4=0,1,IF(E4=0,-1,(E4-C4)/C4)))</f>
        <v>0.19570176569145517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40</v>
      </c>
    </row>
    <row r="11" spans="1:8" x14ac:dyDescent="0.3">
      <c r="B11" s="75" t="s">
        <v>55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54</v>
      </c>
      <c r="D13" s="5" t="s">
        <v>5</v>
      </c>
      <c r="E13" s="88" t="s">
        <v>1</v>
      </c>
      <c r="F13" s="89"/>
      <c r="G13" s="88" t="s">
        <v>56</v>
      </c>
      <c r="H13" s="89"/>
    </row>
    <row r="14" spans="1:8" s="17" customFormat="1" x14ac:dyDescent="0.3">
      <c r="A14" s="16"/>
      <c r="B14" s="13"/>
      <c r="C14" s="13"/>
      <c r="D14" s="73"/>
      <c r="E14" s="90"/>
      <c r="F14" s="91"/>
      <c r="G14" s="16"/>
    </row>
    <row r="15" spans="1:8" s="11" customFormat="1" x14ac:dyDescent="0.3">
      <c r="B15" s="12">
        <v>0</v>
      </c>
      <c r="C15" s="12">
        <v>206</v>
      </c>
      <c r="D15" s="73">
        <f t="shared" ref="D15:D24" si="0">C15-B15</f>
        <v>206</v>
      </c>
      <c r="E15" s="85" t="s">
        <v>64</v>
      </c>
      <c r="F15" s="86"/>
      <c r="G15" s="11" t="s">
        <v>73</v>
      </c>
    </row>
    <row r="16" spans="1:8" s="11" customFormat="1" x14ac:dyDescent="0.3">
      <c r="B16" s="12">
        <v>1620.77</v>
      </c>
      <c r="C16" s="12">
        <v>944.52</v>
      </c>
      <c r="D16" s="73">
        <f t="shared" si="0"/>
        <v>-676.25</v>
      </c>
      <c r="E16" s="85" t="s">
        <v>72</v>
      </c>
      <c r="F16" s="86"/>
      <c r="G16" s="11" t="s">
        <v>73</v>
      </c>
    </row>
    <row r="17" spans="1:8" s="11" customFormat="1" x14ac:dyDescent="0.3">
      <c r="B17" s="12">
        <v>660.9</v>
      </c>
      <c r="C17" s="12">
        <v>0</v>
      </c>
      <c r="D17" s="73">
        <f t="shared" si="0"/>
        <v>-660.9</v>
      </c>
      <c r="E17" s="85" t="s">
        <v>65</v>
      </c>
      <c r="F17" s="86"/>
      <c r="G17" s="11" t="s">
        <v>73</v>
      </c>
    </row>
    <row r="18" spans="1:8" s="11" customFormat="1" x14ac:dyDescent="0.3">
      <c r="B18" s="12">
        <v>3140</v>
      </c>
      <c r="C18" s="12">
        <v>4291</v>
      </c>
      <c r="D18" s="73">
        <f t="shared" si="0"/>
        <v>1151</v>
      </c>
      <c r="E18" s="85" t="s">
        <v>66</v>
      </c>
      <c r="F18" s="86"/>
      <c r="G18" s="11" t="s">
        <v>73</v>
      </c>
    </row>
    <row r="19" spans="1:8" s="11" customFormat="1" x14ac:dyDescent="0.3">
      <c r="B19" s="12">
        <v>648</v>
      </c>
      <c r="C19" s="12">
        <v>0</v>
      </c>
      <c r="D19" s="73">
        <f t="shared" si="0"/>
        <v>-648</v>
      </c>
      <c r="E19" s="76" t="s">
        <v>83</v>
      </c>
      <c r="F19" s="77"/>
      <c r="G19" s="11" t="s">
        <v>73</v>
      </c>
    </row>
    <row r="20" spans="1:8" s="11" customFormat="1" x14ac:dyDescent="0.3">
      <c r="B20" s="12">
        <v>0</v>
      </c>
      <c r="C20" s="12">
        <v>635</v>
      </c>
      <c r="D20" s="73">
        <f t="shared" si="0"/>
        <v>635</v>
      </c>
      <c r="E20" s="76" t="s">
        <v>67</v>
      </c>
      <c r="F20" s="77"/>
      <c r="G20" s="11" t="s">
        <v>73</v>
      </c>
    </row>
    <row r="21" spans="1:8" s="11" customFormat="1" x14ac:dyDescent="0.3">
      <c r="B21" s="12">
        <v>0</v>
      </c>
      <c r="C21" s="12">
        <v>1000</v>
      </c>
      <c r="D21" s="73">
        <f t="shared" si="0"/>
        <v>1000</v>
      </c>
      <c r="E21" s="76" t="s">
        <v>68</v>
      </c>
      <c r="F21" s="77"/>
      <c r="G21" s="11" t="s">
        <v>73</v>
      </c>
    </row>
    <row r="22" spans="1:8" s="11" customFormat="1" x14ac:dyDescent="0.3">
      <c r="B22" s="12">
        <v>0</v>
      </c>
      <c r="C22" s="12">
        <v>500</v>
      </c>
      <c r="D22" s="73">
        <f t="shared" si="0"/>
        <v>500</v>
      </c>
      <c r="E22" s="76" t="s">
        <v>69</v>
      </c>
      <c r="F22" s="77"/>
      <c r="G22" s="11" t="s">
        <v>73</v>
      </c>
    </row>
    <row r="23" spans="1:8" s="11" customFormat="1" x14ac:dyDescent="0.3">
      <c r="B23" s="12">
        <v>0</v>
      </c>
      <c r="C23" s="12">
        <v>970</v>
      </c>
      <c r="D23" s="73">
        <f t="shared" si="0"/>
        <v>970</v>
      </c>
      <c r="E23" s="76" t="s">
        <v>70</v>
      </c>
      <c r="F23" s="77"/>
      <c r="G23" s="11" t="s">
        <v>73</v>
      </c>
    </row>
    <row r="24" spans="1:8" s="11" customFormat="1" x14ac:dyDescent="0.3">
      <c r="B24" s="12">
        <v>1451.83</v>
      </c>
      <c r="C24" s="12">
        <v>2032.01</v>
      </c>
      <c r="D24" s="73">
        <f t="shared" si="0"/>
        <v>580.18000000000006</v>
      </c>
      <c r="E24" s="85" t="s">
        <v>71</v>
      </c>
      <c r="F24" s="86"/>
      <c r="G24" s="11" t="s">
        <v>73</v>
      </c>
    </row>
    <row r="25" spans="1:8" x14ac:dyDescent="0.3">
      <c r="A25" s="9" t="s">
        <v>0</v>
      </c>
      <c r="B25" s="10">
        <f>SUM(B14:B24)</f>
        <v>7521.5</v>
      </c>
      <c r="C25" s="10">
        <f>SUM(C14:C24)</f>
        <v>10578.53</v>
      </c>
      <c r="D25" s="74">
        <f>SUM(D14:D24)</f>
        <v>3057.0299999999997</v>
      </c>
      <c r="E25" s="87"/>
      <c r="F25" s="86"/>
      <c r="G25" s="7"/>
    </row>
    <row r="26" spans="1:8" x14ac:dyDescent="0.3">
      <c r="H26" s="2"/>
    </row>
    <row r="27" spans="1:8" x14ac:dyDescent="0.3">
      <c r="F27" s="7"/>
    </row>
    <row r="28" spans="1:8" x14ac:dyDescent="0.3">
      <c r="A28" s="14" t="s">
        <v>6</v>
      </c>
    </row>
  </sheetData>
  <mergeCells count="9">
    <mergeCell ref="G13:H13"/>
    <mergeCell ref="E18:F18"/>
    <mergeCell ref="E24:F24"/>
    <mergeCell ref="E25:F25"/>
    <mergeCell ref="E17:F17"/>
    <mergeCell ref="E13:F13"/>
    <mergeCell ref="E14:F14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topLeftCell="A13" zoomScale="124" zoomScaleNormal="124" workbookViewId="0">
      <selection activeCell="C21" sqref="C21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31.10937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7" width="12.6640625" style="59" bestFit="1" customWidth="1"/>
    <col min="8" max="16384" width="9.109375" style="59"/>
  </cols>
  <sheetData>
    <row r="1" spans="2:7" x14ac:dyDescent="0.3">
      <c r="B1" s="63" t="s">
        <v>44</v>
      </c>
    </row>
    <row r="3" spans="2:7" x14ac:dyDescent="0.3">
      <c r="B3" s="60"/>
    </row>
    <row r="4" spans="2:7" x14ac:dyDescent="0.3">
      <c r="B4" s="59" t="s">
        <v>45</v>
      </c>
      <c r="C4" s="64">
        <f>'Accounting Statement'!D13</f>
        <v>85791.94</v>
      </c>
      <c r="D4" s="59" t="s">
        <v>46</v>
      </c>
      <c r="E4" s="64">
        <f>'Accounting Statement'!D8</f>
        <v>34526</v>
      </c>
    </row>
    <row r="6" spans="2:7" x14ac:dyDescent="0.3">
      <c r="D6" s="65"/>
    </row>
    <row r="7" spans="2:7" x14ac:dyDescent="0.3">
      <c r="E7" s="66"/>
    </row>
    <row r="8" spans="2:7" x14ac:dyDescent="0.3">
      <c r="E8" s="60" t="s">
        <v>47</v>
      </c>
      <c r="F8" s="60" t="s">
        <v>47</v>
      </c>
      <c r="G8" s="60" t="s">
        <v>47</v>
      </c>
    </row>
    <row r="9" spans="2:7" x14ac:dyDescent="0.3">
      <c r="B9" s="60" t="s">
        <v>48</v>
      </c>
    </row>
    <row r="10" spans="2:7" x14ac:dyDescent="0.3">
      <c r="C10" s="78" t="s">
        <v>74</v>
      </c>
      <c r="D10"/>
      <c r="E10" s="79">
        <v>455</v>
      </c>
    </row>
    <row r="11" spans="2:7" x14ac:dyDescent="0.3">
      <c r="C11" s="78" t="s">
        <v>75</v>
      </c>
      <c r="D11"/>
      <c r="E11" s="79">
        <v>2031</v>
      </c>
    </row>
    <row r="12" spans="2:7" x14ac:dyDescent="0.3">
      <c r="C12" s="78" t="s">
        <v>76</v>
      </c>
      <c r="D12"/>
      <c r="E12" s="79">
        <v>1200</v>
      </c>
    </row>
    <row r="13" spans="2:7" x14ac:dyDescent="0.3">
      <c r="C13" s="78" t="s">
        <v>77</v>
      </c>
      <c r="D13"/>
      <c r="E13" s="79">
        <v>700</v>
      </c>
    </row>
    <row r="14" spans="2:7" x14ac:dyDescent="0.3">
      <c r="C14" s="78" t="s">
        <v>78</v>
      </c>
      <c r="D14"/>
      <c r="E14" s="79">
        <v>733</v>
      </c>
    </row>
    <row r="15" spans="2:7" x14ac:dyDescent="0.3">
      <c r="C15" s="78" t="s">
        <v>79</v>
      </c>
      <c r="D15"/>
      <c r="E15" s="79">
        <v>364</v>
      </c>
    </row>
    <row r="16" spans="2:7" x14ac:dyDescent="0.3">
      <c r="C16" s="78" t="s">
        <v>80</v>
      </c>
      <c r="D16"/>
      <c r="E16" s="79">
        <v>663</v>
      </c>
    </row>
    <row r="17" spans="2:8" x14ac:dyDescent="0.3">
      <c r="C17" s="78" t="s">
        <v>84</v>
      </c>
      <c r="D17"/>
      <c r="E17" s="79">
        <v>12668</v>
      </c>
    </row>
    <row r="18" spans="2:8" x14ac:dyDescent="0.3">
      <c r="C18" s="78" t="s">
        <v>85</v>
      </c>
      <c r="D18"/>
      <c r="E18" s="79">
        <v>911</v>
      </c>
    </row>
    <row r="19" spans="2:8" x14ac:dyDescent="0.3">
      <c r="C19" s="78" t="s">
        <v>86</v>
      </c>
      <c r="D19"/>
      <c r="E19" s="79">
        <v>1800</v>
      </c>
    </row>
    <row r="20" spans="2:8" x14ac:dyDescent="0.3">
      <c r="C20" s="78" t="s">
        <v>87</v>
      </c>
      <c r="D20"/>
      <c r="E20" s="79">
        <v>1500</v>
      </c>
    </row>
    <row r="21" spans="2:8" x14ac:dyDescent="0.3">
      <c r="C21" s="78" t="s">
        <v>81</v>
      </c>
      <c r="D21"/>
      <c r="E21" s="79">
        <v>3500</v>
      </c>
    </row>
    <row r="22" spans="2:8" x14ac:dyDescent="0.3">
      <c r="C22" s="78" t="s">
        <v>82</v>
      </c>
      <c r="D22"/>
      <c r="E22" s="79">
        <v>27000</v>
      </c>
    </row>
    <row r="23" spans="2:8" x14ac:dyDescent="0.3">
      <c r="C23" s="61"/>
      <c r="E23" s="61"/>
    </row>
    <row r="24" spans="2:8" x14ac:dyDescent="0.3">
      <c r="C24" s="61"/>
      <c r="E24" s="61"/>
    </row>
    <row r="25" spans="2:8" x14ac:dyDescent="0.3">
      <c r="C25" s="61"/>
      <c r="E25" s="61"/>
    </row>
    <row r="26" spans="2:8" x14ac:dyDescent="0.3">
      <c r="C26" s="61"/>
      <c r="E26" s="61"/>
    </row>
    <row r="27" spans="2:8" x14ac:dyDescent="0.3">
      <c r="F27" s="62">
        <f>SUM(E10:E26)</f>
        <v>53525</v>
      </c>
    </row>
    <row r="29" spans="2:8" x14ac:dyDescent="0.3">
      <c r="B29" s="60" t="s">
        <v>49</v>
      </c>
      <c r="E29" s="61">
        <v>32267</v>
      </c>
    </row>
    <row r="30" spans="2:8" x14ac:dyDescent="0.3">
      <c r="F30" s="62">
        <f>E29</f>
        <v>32267</v>
      </c>
    </row>
    <row r="31" spans="2:8" ht="15" thickBot="1" x14ac:dyDescent="0.35">
      <c r="B31" s="60" t="s">
        <v>50</v>
      </c>
      <c r="G31" s="80">
        <f>F27+F30</f>
        <v>85792</v>
      </c>
      <c r="H31" s="81"/>
    </row>
    <row r="32" spans="2:8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0"/>
  <sheetViews>
    <sheetView tabSelected="1"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114552</v>
      </c>
      <c r="D4" t="s">
        <v>53</v>
      </c>
      <c r="E4" s="36">
        <f>'Accounting Statement'!D16</f>
        <v>113931.75</v>
      </c>
    </row>
    <row r="6" spans="1:8" x14ac:dyDescent="0.3">
      <c r="D6" t="s">
        <v>5</v>
      </c>
      <c r="E6" s="1">
        <f>E4-C4</f>
        <v>-620.25</v>
      </c>
    </row>
    <row r="7" spans="1:8" x14ac:dyDescent="0.3">
      <c r="D7" t="s">
        <v>38</v>
      </c>
      <c r="E7" s="6">
        <f>IF(AND(C4=0,E4=0),0,IF(C4=0,1,IF(E4=0,-1,(E4-C4)/C4)))</f>
        <v>-5.4145715482924782E-3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57</v>
      </c>
    </row>
    <row r="12" spans="1:8" s="3" customFormat="1" ht="26.25" customHeight="1" x14ac:dyDescent="0.3">
      <c r="B12" s="4" t="s">
        <v>4</v>
      </c>
      <c r="C12" s="4" t="s">
        <v>54</v>
      </c>
      <c r="D12" s="5" t="s">
        <v>5</v>
      </c>
      <c r="E12" s="88" t="s">
        <v>1</v>
      </c>
      <c r="F12" s="89"/>
      <c r="G12" s="71" t="s">
        <v>60</v>
      </c>
      <c r="H12" s="72" t="s">
        <v>61</v>
      </c>
    </row>
    <row r="13" spans="1:8" s="17" customFormat="1" x14ac:dyDescent="0.3">
      <c r="A13" s="16"/>
      <c r="B13" s="13"/>
      <c r="C13" s="13"/>
      <c r="D13" s="13">
        <f>C13-B13</f>
        <v>0</v>
      </c>
      <c r="E13" s="90"/>
      <c r="F13" s="91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5"/>
      <c r="F14" s="86"/>
    </row>
    <row r="15" spans="1:8" s="11" customFormat="1" x14ac:dyDescent="0.3">
      <c r="B15" s="12"/>
      <c r="C15" s="12"/>
      <c r="D15" s="13">
        <f t="shared" si="0"/>
        <v>0</v>
      </c>
      <c r="E15" s="85"/>
      <c r="F15" s="86"/>
    </row>
    <row r="16" spans="1:8" s="11" customFormat="1" x14ac:dyDescent="0.3">
      <c r="B16" s="12"/>
      <c r="C16" s="12"/>
      <c r="D16" s="13">
        <f t="shared" si="0"/>
        <v>0</v>
      </c>
      <c r="E16" s="85"/>
      <c r="F16" s="86"/>
    </row>
    <row r="17" spans="1:12" s="11" customFormat="1" x14ac:dyDescent="0.3">
      <c r="B17" s="12"/>
      <c r="C17" s="12"/>
      <c r="D17" s="13">
        <f t="shared" si="0"/>
        <v>0</v>
      </c>
      <c r="E17" s="85"/>
      <c r="F17" s="86"/>
    </row>
    <row r="18" spans="1:12" s="11" customFormat="1" x14ac:dyDescent="0.3">
      <c r="B18" s="12"/>
      <c r="C18" s="12"/>
      <c r="D18" s="13">
        <f t="shared" si="0"/>
        <v>0</v>
      </c>
      <c r="E18" s="85"/>
      <c r="F18" s="86"/>
      <c r="L18" s="20"/>
    </row>
    <row r="19" spans="1:12" s="11" customFormat="1" x14ac:dyDescent="0.3">
      <c r="B19" s="12"/>
      <c r="C19" s="12"/>
      <c r="D19" s="13">
        <f t="shared" si="0"/>
        <v>0</v>
      </c>
      <c r="E19" s="85"/>
      <c r="F19" s="86"/>
    </row>
    <row r="20" spans="1:12" s="11" customFormat="1" x14ac:dyDescent="0.3">
      <c r="B20" s="12"/>
      <c r="C20" s="12"/>
      <c r="D20" s="13">
        <f t="shared" si="0"/>
        <v>0</v>
      </c>
      <c r="E20" s="85"/>
      <c r="F20" s="86"/>
    </row>
    <row r="21" spans="1:12" s="11" customFormat="1" x14ac:dyDescent="0.3">
      <c r="B21" s="12"/>
      <c r="C21" s="12"/>
      <c r="D21" s="13">
        <f t="shared" si="0"/>
        <v>0</v>
      </c>
      <c r="E21" s="85"/>
      <c r="F21" s="86"/>
    </row>
    <row r="22" spans="1:12" s="11" customFormat="1" x14ac:dyDescent="0.3">
      <c r="B22" s="12"/>
      <c r="C22" s="12"/>
      <c r="D22" s="13">
        <f t="shared" si="0"/>
        <v>0</v>
      </c>
      <c r="E22" s="85"/>
      <c r="F22" s="86"/>
    </row>
    <row r="23" spans="1:12" s="11" customFormat="1" x14ac:dyDescent="0.3">
      <c r="B23" s="12"/>
      <c r="C23" s="12"/>
      <c r="D23" s="13">
        <f t="shared" si="0"/>
        <v>0</v>
      </c>
      <c r="E23" s="85"/>
      <c r="F23" s="86"/>
    </row>
    <row r="24" spans="1:12" s="11" customFormat="1" x14ac:dyDescent="0.3">
      <c r="B24" s="12"/>
      <c r="C24" s="12"/>
      <c r="D24" s="13">
        <f t="shared" si="0"/>
        <v>0</v>
      </c>
      <c r="E24" s="85"/>
      <c r="F24" s="86"/>
    </row>
    <row r="25" spans="1:12" s="11" customFormat="1" x14ac:dyDescent="0.3">
      <c r="B25" s="12"/>
      <c r="C25" s="12"/>
      <c r="D25" s="13">
        <f t="shared" si="0"/>
        <v>0</v>
      </c>
      <c r="E25" s="85"/>
      <c r="F25" s="86"/>
    </row>
    <row r="26" spans="1:12" s="11" customFormat="1" x14ac:dyDescent="0.3">
      <c r="B26" s="12"/>
      <c r="C26" s="12"/>
      <c r="D26" s="13">
        <f t="shared" si="0"/>
        <v>0</v>
      </c>
      <c r="E26" s="85"/>
      <c r="F26" s="86"/>
    </row>
    <row r="27" spans="1:12" s="11" customFormat="1" x14ac:dyDescent="0.3">
      <c r="B27" s="12"/>
      <c r="C27" s="12"/>
      <c r="D27" s="13">
        <f t="shared" si="0"/>
        <v>0</v>
      </c>
      <c r="E27" s="85"/>
      <c r="F27" s="86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7"/>
      <c r="F28" s="86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58</v>
      </c>
    </row>
    <row r="33" spans="1:8" x14ac:dyDescent="0.3">
      <c r="B33" t="s">
        <v>62</v>
      </c>
    </row>
    <row r="34" spans="1:8" x14ac:dyDescent="0.3">
      <c r="B34" t="s">
        <v>2</v>
      </c>
      <c r="C34" s="36">
        <f>'Accounting Statement'!C45</f>
        <v>0</v>
      </c>
      <c r="D34" t="s">
        <v>53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54</v>
      </c>
      <c r="D36" s="5" t="s">
        <v>5</v>
      </c>
      <c r="E36" s="88" t="s">
        <v>1</v>
      </c>
      <c r="F36" s="89"/>
      <c r="G36" s="71" t="s">
        <v>60</v>
      </c>
      <c r="H36" s="72" t="s">
        <v>61</v>
      </c>
    </row>
    <row r="37" spans="1:8" x14ac:dyDescent="0.3">
      <c r="A37" s="16"/>
      <c r="B37" s="13"/>
      <c r="C37" s="13"/>
      <c r="D37" s="13">
        <f>C37-B37</f>
        <v>0</v>
      </c>
      <c r="E37" s="90"/>
      <c r="F37" s="91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5"/>
      <c r="F38" s="86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5"/>
      <c r="F39" s="86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7"/>
      <c r="F40" s="86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Winchfield Clerk</cp:lastModifiedBy>
  <cp:lastPrinted>2023-03-20T07:35:33Z</cp:lastPrinted>
  <dcterms:created xsi:type="dcterms:W3CDTF">2023-03-10T09:35:56Z</dcterms:created>
  <dcterms:modified xsi:type="dcterms:W3CDTF">2024-04-10T20:15:33Z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